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4月份" sheetId="1" r:id="rId1"/>
  </sheets>
  <externalReferences>
    <externalReference r:id="rId2"/>
  </externalReferences>
  <definedNames>
    <definedName name="_xlnm.Print_Area" localSheetId="0">'4月份'!$A$1:$O$33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<sst xmlns="http://schemas.openxmlformats.org/spreadsheetml/2006/main" count="111" uniqueCount="98">
  <si>
    <t xml:space="preserve"> 陆 丰 市 2025 年 4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</si>
  <si>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</si>
  <si>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</si>
  <si>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</si>
  <si>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</si>
  <si>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</si>
  <si>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</si>
  <si>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</si>
  <si>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</si>
  <si>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</si>
  <si>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</si>
  <si>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</si>
  <si>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</si>
  <si>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</si>
  <si>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</si>
  <si>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</si>
  <si>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</si>
  <si>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</si>
  <si>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</si>
  <si>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</si>
  <si>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</si>
  <si>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</si>
  <si>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</si>
  <si>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</si>
  <si>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</si>
  <si>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</si>
  <si>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一般公共服务</t>
  </si>
  <si>
    <t xml:space="preserve">  一般公共服务支出</t>
  </si>
  <si>
    <t>203、国防支出</t>
  </si>
  <si>
    <t>国防</t>
  </si>
  <si>
    <t xml:space="preserve">  国防支出</t>
  </si>
  <si>
    <t>204、公共安全支出</t>
  </si>
  <si>
    <t>公共安全</t>
  </si>
  <si>
    <t xml:space="preserve">  公共安全支出</t>
  </si>
  <si>
    <t>205、教育支出</t>
  </si>
  <si>
    <t>教育</t>
  </si>
  <si>
    <t xml:space="preserve">  教育支出</t>
  </si>
  <si>
    <t>206、科学技术支出</t>
  </si>
  <si>
    <t>科学技术</t>
  </si>
  <si>
    <t xml:space="preserve">  科学技术支出</t>
  </si>
  <si>
    <t>207、文化体育与传媒支出</t>
  </si>
  <si>
    <t>文化旅游体育与传媒</t>
  </si>
  <si>
    <t xml:space="preserve">  文化旅游体育与传媒支出</t>
  </si>
  <si>
    <t>208、社会保障和就业支出</t>
  </si>
  <si>
    <t>社会保障和就业</t>
  </si>
  <si>
    <t xml:space="preserve">  社会保障和就业支出</t>
  </si>
  <si>
    <t>210、卫生健康支出</t>
  </si>
  <si>
    <t>卫生健康</t>
  </si>
  <si>
    <t xml:space="preserve">  卫生健康支出</t>
  </si>
  <si>
    <t>211、节能环保支出</t>
  </si>
  <si>
    <t>节能环保</t>
  </si>
  <si>
    <t xml:space="preserve">  节能环保支出</t>
  </si>
  <si>
    <t>212、城乡社区支出</t>
  </si>
  <si>
    <t>城乡社区</t>
  </si>
  <si>
    <t xml:space="preserve">  城乡社区支出</t>
  </si>
  <si>
    <t>213、农林水支出</t>
  </si>
  <si>
    <t>农林水</t>
  </si>
  <si>
    <t xml:space="preserve">  农林水支出</t>
  </si>
  <si>
    <t>214、交通运输支出</t>
  </si>
  <si>
    <t>交通运输</t>
  </si>
  <si>
    <t xml:space="preserve">  交通运输支出</t>
  </si>
  <si>
    <t>215、资源勘探工业信息等支出</t>
  </si>
  <si>
    <t>资源勘探工业信息等</t>
  </si>
  <si>
    <t xml:space="preserve">  资源勘探工业信息等支出</t>
  </si>
  <si>
    <t>216、商业服务业等支出</t>
  </si>
  <si>
    <t>商业服务业等</t>
  </si>
  <si>
    <t xml:space="preserve">  商业服务业等支出</t>
  </si>
  <si>
    <t>217、金融支出</t>
  </si>
  <si>
    <t>金融</t>
  </si>
  <si>
    <t xml:space="preserve">  金融支出</t>
  </si>
  <si>
    <t>220、自然资源海洋气象等支出</t>
  </si>
  <si>
    <t>自然资源海洋气象等</t>
  </si>
  <si>
    <t xml:space="preserve">  自然资源海洋气象等支出</t>
  </si>
  <si>
    <t>221、住房保障支出</t>
  </si>
  <si>
    <t>住房保障</t>
  </si>
  <si>
    <t xml:space="preserve">  住房保障支出</t>
  </si>
  <si>
    <t>222、粮油物资储备支出</t>
  </si>
  <si>
    <t>粮油物资储备</t>
  </si>
  <si>
    <t xml:space="preserve">  粮油物资储备支出</t>
  </si>
  <si>
    <t>224、灾害防治及应急管理支出</t>
  </si>
  <si>
    <t>灾害防治及应急管理</t>
  </si>
  <si>
    <t xml:space="preserve">  灾害防治及应急管理支出</t>
  </si>
  <si>
    <t>232、债务付息支出</t>
  </si>
  <si>
    <t>债务付息</t>
  </si>
  <si>
    <t xml:space="preserve">  债务付息支出</t>
  </si>
  <si>
    <t>233、债务发行费用支出</t>
  </si>
  <si>
    <t>债务发行费用</t>
  </si>
  <si>
    <t xml:space="preserve">  债务发行费用支出</t>
  </si>
  <si>
    <t>227、预备费</t>
  </si>
  <si>
    <t>预备费</t>
  </si>
  <si>
    <t>229、其他支出</t>
  </si>
  <si>
    <t>其他支出</t>
  </si>
  <si>
    <t xml:space="preserve">  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</si>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</sst>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31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23" fillId="7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180" fontId="2" fillId="2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vertical="center"/>
    </xf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9" fillId="3" borderId="6" xfId="0" applyNumberFormat="1" applyFont="1" applyFill="1" applyBorder="1" applyAlignment="1" applyProtection="1">
      <alignment horizontal="left" vertical="center"/>
    </xf>
    <xf numFmtId="0" fontId="10" fillId="3" borderId="23" xfId="0" applyNumberFormat="1" applyFont="1" applyFill="1" applyBorder="1" applyAlignment="1" applyProtection="1">
      <alignment horizontal="left" vertical="center"/>
    </xf>
    <xf numFmtId="0" fontId="9" fillId="3" borderId="1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180" fontId="0" fillId="0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5253;&#25919;&#24220;&#25253;&#34920;&#25903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份"/>
      <sheetName val="2月份 "/>
      <sheetName val="3月份 "/>
      <sheetName val="4月份"/>
    </sheetNames>
    <sheetDataSet>
      <sheetData sheetId="0"/>
      <sheetData sheetId="1"/>
      <sheetData sheetId="2">
        <row r="6">
          <cell r="F6">
            <v>17483</v>
          </cell>
        </row>
        <row r="6">
          <cell r="H6">
            <v>12093</v>
          </cell>
        </row>
        <row r="7">
          <cell r="F7">
            <v>208</v>
          </cell>
        </row>
        <row r="8">
          <cell r="F8">
            <v>11674</v>
          </cell>
        </row>
        <row r="8">
          <cell r="H8">
            <v>14298</v>
          </cell>
        </row>
        <row r="9">
          <cell r="F9">
            <v>45936</v>
          </cell>
        </row>
        <row r="9">
          <cell r="H9">
            <v>42103</v>
          </cell>
        </row>
        <row r="10">
          <cell r="F10">
            <v>184</v>
          </cell>
        </row>
        <row r="10">
          <cell r="H10">
            <v>278</v>
          </cell>
        </row>
        <row r="11">
          <cell r="F11">
            <v>1185</v>
          </cell>
        </row>
        <row r="11">
          <cell r="H11">
            <v>1275</v>
          </cell>
        </row>
        <row r="12">
          <cell r="F12">
            <v>57799</v>
          </cell>
        </row>
        <row r="12">
          <cell r="H12">
            <v>67059</v>
          </cell>
        </row>
        <row r="13">
          <cell r="F13">
            <v>81583</v>
          </cell>
        </row>
        <row r="13">
          <cell r="H13">
            <v>82703</v>
          </cell>
        </row>
        <row r="14">
          <cell r="F14">
            <v>195</v>
          </cell>
        </row>
        <row r="14">
          <cell r="H14">
            <v>479</v>
          </cell>
        </row>
        <row r="15">
          <cell r="F15">
            <v>6132</v>
          </cell>
        </row>
        <row r="15">
          <cell r="H15">
            <v>5766</v>
          </cell>
        </row>
        <row r="16">
          <cell r="F16">
            <v>20239</v>
          </cell>
        </row>
        <row r="16">
          <cell r="H16">
            <v>11854</v>
          </cell>
        </row>
        <row r="17">
          <cell r="F17">
            <v>6963</v>
          </cell>
        </row>
        <row r="17">
          <cell r="H17">
            <v>3501</v>
          </cell>
        </row>
        <row r="18">
          <cell r="F18">
            <v>109</v>
          </cell>
        </row>
        <row r="18">
          <cell r="H18">
            <v>200</v>
          </cell>
        </row>
        <row r="19">
          <cell r="F19">
            <v>329</v>
          </cell>
        </row>
        <row r="19">
          <cell r="H19">
            <v>531</v>
          </cell>
        </row>
        <row r="20">
          <cell r="F20">
            <v>0</v>
          </cell>
        </row>
        <row r="20">
          <cell r="H20">
            <v>1</v>
          </cell>
        </row>
        <row r="21">
          <cell r="F21">
            <v>1230</v>
          </cell>
        </row>
        <row r="21">
          <cell r="H21">
            <v>812</v>
          </cell>
        </row>
        <row r="22">
          <cell r="F22">
            <v>4540</v>
          </cell>
        </row>
        <row r="22">
          <cell r="H22">
            <v>2283</v>
          </cell>
        </row>
        <row r="23">
          <cell r="F23">
            <v>500</v>
          </cell>
        </row>
        <row r="23">
          <cell r="H23">
            <v>400</v>
          </cell>
        </row>
        <row r="24">
          <cell r="F24">
            <v>1274</v>
          </cell>
        </row>
        <row r="24">
          <cell r="H24">
            <v>463</v>
          </cell>
        </row>
        <row r="25">
          <cell r="F25">
            <v>1004</v>
          </cell>
        </row>
        <row r="25">
          <cell r="H25">
            <v>20</v>
          </cell>
        </row>
        <row r="26">
          <cell r="F26">
            <v>0</v>
          </cell>
        </row>
        <row r="26">
          <cell r="H26">
            <v>6</v>
          </cell>
        </row>
        <row r="27">
          <cell r="F27">
            <v>0</v>
          </cell>
        </row>
        <row r="28">
          <cell r="F28">
            <v>58</v>
          </cell>
        </row>
        <row r="28">
          <cell r="H28">
            <v>673</v>
          </cell>
        </row>
        <row r="30">
          <cell r="F30">
            <v>89409</v>
          </cell>
        </row>
        <row r="30">
          <cell r="H30">
            <v>34934</v>
          </cell>
        </row>
        <row r="31">
          <cell r="F31">
            <v>442</v>
          </cell>
        </row>
        <row r="31">
          <cell r="H31">
            <v>305</v>
          </cell>
        </row>
        <row r="32">
          <cell r="F32">
            <v>0</v>
          </cell>
        </row>
        <row r="32">
          <cell r="H32">
            <v>2880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6"/>
  <sheetViews>
    <sheetView tabSelected="1" zoomScaleSheetLayoutView="60" workbookViewId="0">
      <pane ySplit="5" topLeftCell="A17" activePane="bottomLeft" state="frozen"/>
      <selection/>
      <selection pane="bottomLeft" activeCell="O23" sqref="O23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hidden="1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6" width="12.625" style="3"/>
    <col min="17" max="19" width="9" style="8" hidden="1" customWidth="1" outlineLevel="1"/>
    <col min="20" max="20" width="9" style="3" hidden="1" outlineLevel="1"/>
    <col min="21" max="21" width="9" style="3" collapsed="1"/>
    <col min="22" max="16384" width="9" style="3"/>
  </cols>
  <sheetData>
    <row r="1" ht="31.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73"/>
      <c r="K1" s="9"/>
      <c r="L1" s="9"/>
      <c r="M1" s="9"/>
      <c r="N1" s="9"/>
      <c r="O1" s="9"/>
    </row>
    <row r="2" ht="19.5" spans="1:15">
      <c r="A2" s="10">
        <v>45777</v>
      </c>
      <c r="B2" s="11"/>
      <c r="C2" s="12"/>
      <c r="D2" s="12"/>
      <c r="E2" s="13"/>
      <c r="F2" s="13"/>
      <c r="G2" s="13"/>
      <c r="H2" s="14"/>
      <c r="I2" s="14"/>
      <c r="J2" s="74"/>
      <c r="K2" s="14"/>
      <c r="L2" s="14"/>
      <c r="M2" s="14"/>
      <c r="N2" s="75"/>
      <c r="O2" s="41" t="s">
        <v>1</v>
      </c>
    </row>
    <row r="3" ht="17.1" customHeight="1" spans="1:15">
      <c r="A3" s="15"/>
      <c r="B3" s="16" t="s">
        <v>2</v>
      </c>
      <c r="C3" s="17" t="s">
        <v>3</v>
      </c>
      <c r="D3" s="17"/>
      <c r="E3" s="17"/>
      <c r="F3" s="18" t="s">
        <v>4</v>
      </c>
      <c r="G3" s="19" t="s">
        <v>5</v>
      </c>
      <c r="H3" s="20" t="s">
        <v>6</v>
      </c>
      <c r="I3" s="20" t="s">
        <v>7</v>
      </c>
      <c r="J3" s="76" t="s">
        <v>7</v>
      </c>
      <c r="K3" s="20" t="s">
        <v>8</v>
      </c>
      <c r="L3" s="20" t="s">
        <v>6</v>
      </c>
      <c r="M3" s="20" t="s">
        <v>7</v>
      </c>
      <c r="N3" s="76" t="s">
        <v>7</v>
      </c>
      <c r="O3" s="77"/>
    </row>
    <row r="4" ht="17.1" customHeight="1" spans="1:15">
      <c r="A4" s="21" t="s">
        <v>9</v>
      </c>
      <c r="B4" s="22" t="s">
        <v>10</v>
      </c>
      <c r="C4" s="23"/>
      <c r="D4" s="23"/>
      <c r="E4" s="23"/>
      <c r="F4" s="24" t="s">
        <v>11</v>
      </c>
      <c r="G4" s="25" t="s">
        <v>12</v>
      </c>
      <c r="H4" s="26" t="s">
        <v>13</v>
      </c>
      <c r="I4" s="26" t="s">
        <v>14</v>
      </c>
      <c r="J4" s="78" t="s">
        <v>14</v>
      </c>
      <c r="K4" s="26" t="s">
        <v>11</v>
      </c>
      <c r="L4" s="26" t="s">
        <v>15</v>
      </c>
      <c r="M4" s="26" t="s">
        <v>16</v>
      </c>
      <c r="N4" s="78" t="s">
        <v>16</v>
      </c>
      <c r="O4" s="79" t="s">
        <v>17</v>
      </c>
    </row>
    <row r="5" ht="17.1" customHeight="1" spans="1:15">
      <c r="A5" s="27"/>
      <c r="B5" s="28" t="s">
        <v>18</v>
      </c>
      <c r="C5" s="29" t="s">
        <v>19</v>
      </c>
      <c r="D5" s="29" t="s">
        <v>20</v>
      </c>
      <c r="E5" s="30" t="s">
        <v>21</v>
      </c>
      <c r="F5" s="31" t="s">
        <v>18</v>
      </c>
      <c r="G5" s="32" t="s">
        <v>22</v>
      </c>
      <c r="H5" s="33" t="s">
        <v>11</v>
      </c>
      <c r="I5" s="33" t="s">
        <v>23</v>
      </c>
      <c r="J5" s="80" t="s">
        <v>24</v>
      </c>
      <c r="K5" s="33" t="s">
        <v>18</v>
      </c>
      <c r="L5" s="33" t="s">
        <v>11</v>
      </c>
      <c r="M5" s="33" t="s">
        <v>23</v>
      </c>
      <c r="N5" s="80" t="s">
        <v>24</v>
      </c>
      <c r="O5" s="81"/>
    </row>
    <row r="6" ht="23.25" customHeight="1" spans="1:20">
      <c r="A6" s="34" t="s">
        <v>25</v>
      </c>
      <c r="B6" s="35">
        <v>68461</v>
      </c>
      <c r="C6" s="36"/>
      <c r="D6" s="36">
        <v>2450</v>
      </c>
      <c r="E6" s="37">
        <v>61621</v>
      </c>
      <c r="F6" s="37">
        <v>21542</v>
      </c>
      <c r="G6" s="38"/>
      <c r="H6" s="37">
        <v>15291</v>
      </c>
      <c r="I6" s="82">
        <f t="shared" ref="I6:I33" si="0">F6-H6</f>
        <v>6251</v>
      </c>
      <c r="J6" s="83">
        <f t="shared" ref="J6:J33" si="1">IF(H6=0,"",I6/H6*100)</f>
        <v>40.8802563599503</v>
      </c>
      <c r="K6" s="37">
        <f>+F6-'[1]3月份 '!F6</f>
        <v>4059</v>
      </c>
      <c r="L6" s="37">
        <f>+H6-'[1]3月份 '!H6</f>
        <v>3198</v>
      </c>
      <c r="M6" s="82">
        <f t="shared" ref="M6:M33" si="2">K6-L6</f>
        <v>861</v>
      </c>
      <c r="N6" s="83">
        <f t="shared" ref="N6:N33" si="3">IF(L6=0,"",M6/L6*100)</f>
        <v>26.9230769230769</v>
      </c>
      <c r="O6" s="84"/>
      <c r="Q6" s="102" t="s">
        <v>26</v>
      </c>
      <c r="R6" s="103">
        <v>201</v>
      </c>
      <c r="S6" s="104" t="s">
        <v>27</v>
      </c>
      <c r="T6" s="3" t="e">
        <f ca="1">VLOOKUP(R6,#REF!,3,FALSE)</f>
        <v>#REF!</v>
      </c>
    </row>
    <row r="7" ht="23.25" customHeight="1" spans="1:20">
      <c r="A7" s="34" t="s">
        <v>28</v>
      </c>
      <c r="B7" s="35">
        <v>206</v>
      </c>
      <c r="C7" s="36"/>
      <c r="D7" s="36">
        <v>52</v>
      </c>
      <c r="E7" s="37"/>
      <c r="F7" s="37">
        <v>208</v>
      </c>
      <c r="G7" s="38"/>
      <c r="H7" s="37"/>
      <c r="I7" s="82">
        <f t="shared" si="0"/>
        <v>208</v>
      </c>
      <c r="J7" s="83" t="str">
        <f t="shared" si="1"/>
        <v/>
      </c>
      <c r="K7" s="37">
        <f>+F7-'[1]3月份 '!F7</f>
        <v>0</v>
      </c>
      <c r="L7" s="37">
        <f>+H7-'[1]3月份 '!H7</f>
        <v>0</v>
      </c>
      <c r="M7" s="82">
        <f t="shared" si="2"/>
        <v>0</v>
      </c>
      <c r="N7" s="83" t="str">
        <f t="shared" si="3"/>
        <v/>
      </c>
      <c r="O7" s="85"/>
      <c r="Q7" s="102" t="s">
        <v>29</v>
      </c>
      <c r="R7" s="103">
        <v>203</v>
      </c>
      <c r="S7" s="104" t="s">
        <v>30</v>
      </c>
      <c r="T7" s="3" t="e">
        <f ca="1">VLOOKUP(R7,#REF!,3,FALSE)</f>
        <v>#REF!</v>
      </c>
    </row>
    <row r="8" ht="23.25" customHeight="1" spans="1:20">
      <c r="A8" s="34" t="s">
        <v>31</v>
      </c>
      <c r="B8" s="35">
        <v>48122</v>
      </c>
      <c r="C8" s="36"/>
      <c r="D8" s="39">
        <f>637-10000</f>
        <v>-9363</v>
      </c>
      <c r="E8" s="37">
        <v>56907</v>
      </c>
      <c r="F8" s="37">
        <v>15215</v>
      </c>
      <c r="G8" s="38"/>
      <c r="H8" s="37">
        <v>16320</v>
      </c>
      <c r="I8" s="82">
        <f t="shared" si="0"/>
        <v>-1105</v>
      </c>
      <c r="J8" s="83">
        <f t="shared" si="1"/>
        <v>-6.77083333333333</v>
      </c>
      <c r="K8" s="37">
        <f>+F8-'[1]3月份 '!F8</f>
        <v>3541</v>
      </c>
      <c r="L8" s="37">
        <f>+H8-'[1]3月份 '!H8</f>
        <v>2022</v>
      </c>
      <c r="M8" s="82">
        <f t="shared" si="2"/>
        <v>1519</v>
      </c>
      <c r="N8" s="83">
        <f t="shared" si="3"/>
        <v>75.1236399604352</v>
      </c>
      <c r="O8" s="85"/>
      <c r="Q8" s="102" t="s">
        <v>32</v>
      </c>
      <c r="R8" s="103">
        <v>204</v>
      </c>
      <c r="S8" s="104" t="s">
        <v>33</v>
      </c>
      <c r="T8" s="3" t="e">
        <f ca="1">VLOOKUP(R8,#REF!,3,FALSE)</f>
        <v>#REF!</v>
      </c>
    </row>
    <row r="9" ht="23.25" customHeight="1" spans="1:20">
      <c r="A9" s="34" t="s">
        <v>34</v>
      </c>
      <c r="B9" s="35">
        <v>243058</v>
      </c>
      <c r="C9" s="36"/>
      <c r="D9" s="39">
        <f>52701-40000</f>
        <v>12701</v>
      </c>
      <c r="E9" s="37">
        <v>230306</v>
      </c>
      <c r="F9" s="37">
        <v>63437</v>
      </c>
      <c r="G9" s="38"/>
      <c r="H9" s="37">
        <v>56161</v>
      </c>
      <c r="I9" s="82">
        <f t="shared" si="0"/>
        <v>7276</v>
      </c>
      <c r="J9" s="83">
        <f t="shared" si="1"/>
        <v>12.9556097647834</v>
      </c>
      <c r="K9" s="37">
        <f>+F9-'[1]3月份 '!F9</f>
        <v>17501</v>
      </c>
      <c r="L9" s="37">
        <f>+H9-'[1]3月份 '!H9</f>
        <v>14058</v>
      </c>
      <c r="M9" s="82">
        <f t="shared" si="2"/>
        <v>3443</v>
      </c>
      <c r="N9" s="83">
        <f t="shared" si="3"/>
        <v>24.491392801252</v>
      </c>
      <c r="O9" s="86"/>
      <c r="Q9" s="102" t="s">
        <v>35</v>
      </c>
      <c r="R9" s="103">
        <v>205</v>
      </c>
      <c r="S9" s="104" t="s">
        <v>36</v>
      </c>
      <c r="T9" s="3" t="e">
        <f ca="1">VLOOKUP(R9,#REF!,3,FALSE)</f>
        <v>#REF!</v>
      </c>
    </row>
    <row r="10" ht="23.25" customHeight="1" spans="1:20">
      <c r="A10" s="34" t="s">
        <v>37</v>
      </c>
      <c r="B10" s="35">
        <v>1653</v>
      </c>
      <c r="C10" s="36"/>
      <c r="D10" s="36"/>
      <c r="E10" s="37">
        <v>1678</v>
      </c>
      <c r="F10" s="37">
        <v>213</v>
      </c>
      <c r="G10" s="38"/>
      <c r="H10" s="37">
        <v>279</v>
      </c>
      <c r="I10" s="82">
        <f t="shared" si="0"/>
        <v>-66</v>
      </c>
      <c r="J10" s="83">
        <f t="shared" si="1"/>
        <v>-23.6559139784946</v>
      </c>
      <c r="K10" s="37">
        <f>+F10-'[1]3月份 '!F10</f>
        <v>29</v>
      </c>
      <c r="L10" s="37">
        <f>+H10-'[1]3月份 '!H10</f>
        <v>1</v>
      </c>
      <c r="M10" s="82">
        <f t="shared" si="2"/>
        <v>28</v>
      </c>
      <c r="N10" s="83">
        <f t="shared" si="3"/>
        <v>2800</v>
      </c>
      <c r="O10" s="86"/>
      <c r="Q10" s="102" t="s">
        <v>38</v>
      </c>
      <c r="R10" s="103">
        <v>206</v>
      </c>
      <c r="S10" s="104" t="s">
        <v>39</v>
      </c>
      <c r="T10" s="3" t="e">
        <f ca="1">VLOOKUP(R10,#REF!,3,FALSE)</f>
        <v>#REF!</v>
      </c>
    </row>
    <row r="11" ht="23.25" customHeight="1" spans="1:20">
      <c r="A11" s="34" t="s">
        <v>40</v>
      </c>
      <c r="B11" s="35">
        <v>8167</v>
      </c>
      <c r="C11" s="36"/>
      <c r="D11" s="36">
        <v>481</v>
      </c>
      <c r="E11" s="37">
        <v>19936</v>
      </c>
      <c r="F11" s="37">
        <v>1504</v>
      </c>
      <c r="G11" s="38"/>
      <c r="H11" s="37">
        <v>1497</v>
      </c>
      <c r="I11" s="82">
        <f t="shared" si="0"/>
        <v>7</v>
      </c>
      <c r="J11" s="83">
        <f t="shared" si="1"/>
        <v>0.467601870407482</v>
      </c>
      <c r="K11" s="37">
        <f>+F11-'[1]3月份 '!F11</f>
        <v>319</v>
      </c>
      <c r="L11" s="37">
        <f>+H11-'[1]3月份 '!H11</f>
        <v>222</v>
      </c>
      <c r="M11" s="82">
        <f t="shared" si="2"/>
        <v>97</v>
      </c>
      <c r="N11" s="83">
        <f t="shared" si="3"/>
        <v>43.6936936936937</v>
      </c>
      <c r="O11" s="85"/>
      <c r="Q11" s="102" t="s">
        <v>41</v>
      </c>
      <c r="R11" s="103">
        <v>207</v>
      </c>
      <c r="S11" s="104" t="s">
        <v>42</v>
      </c>
      <c r="T11" s="3" t="e">
        <f ca="1">VLOOKUP(R11,#REF!,3,FALSE)</f>
        <v>#REF!</v>
      </c>
    </row>
    <row r="12" ht="23.25" customHeight="1" spans="1:20">
      <c r="A12" s="34" t="s">
        <v>43</v>
      </c>
      <c r="B12" s="35">
        <v>188507</v>
      </c>
      <c r="C12" s="36"/>
      <c r="D12" s="36">
        <f>42548</f>
        <v>42548</v>
      </c>
      <c r="E12" s="37">
        <v>138253</v>
      </c>
      <c r="F12" s="37">
        <v>69604</v>
      </c>
      <c r="G12" s="38"/>
      <c r="H12" s="37">
        <v>76461</v>
      </c>
      <c r="I12" s="82">
        <f t="shared" si="0"/>
        <v>-6857</v>
      </c>
      <c r="J12" s="83">
        <f t="shared" si="1"/>
        <v>-8.96797059939054</v>
      </c>
      <c r="K12" s="37">
        <f>+F12-'[1]3月份 '!F12</f>
        <v>11805</v>
      </c>
      <c r="L12" s="37">
        <f>+H12-'[1]3月份 '!H12</f>
        <v>9402</v>
      </c>
      <c r="M12" s="82">
        <f t="shared" si="2"/>
        <v>2403</v>
      </c>
      <c r="N12" s="83">
        <f t="shared" si="3"/>
        <v>25.5583918315252</v>
      </c>
      <c r="O12" s="85"/>
      <c r="Q12" s="102" t="s">
        <v>44</v>
      </c>
      <c r="R12" s="103">
        <v>208</v>
      </c>
      <c r="S12" s="104" t="s">
        <v>45</v>
      </c>
      <c r="T12" s="3" t="e">
        <f ca="1">VLOOKUP(R12,#REF!,3,FALSE)</f>
        <v>#REF!</v>
      </c>
    </row>
    <row r="13" ht="23.25" customHeight="1" spans="1:20">
      <c r="A13" s="34" t="s">
        <v>46</v>
      </c>
      <c r="B13" s="35">
        <v>147494</v>
      </c>
      <c r="C13" s="36"/>
      <c r="D13" s="36">
        <v>18413</v>
      </c>
      <c r="E13" s="37">
        <v>142504</v>
      </c>
      <c r="F13" s="37">
        <v>84860</v>
      </c>
      <c r="G13" s="38"/>
      <c r="H13" s="37">
        <v>86474</v>
      </c>
      <c r="I13" s="82">
        <f t="shared" si="0"/>
        <v>-1614</v>
      </c>
      <c r="J13" s="83">
        <f t="shared" si="1"/>
        <v>-1.866456969725</v>
      </c>
      <c r="K13" s="37">
        <f>+F13-'[1]3月份 '!F13</f>
        <v>3277</v>
      </c>
      <c r="L13" s="37">
        <f>+H13-'[1]3月份 '!H13</f>
        <v>3771</v>
      </c>
      <c r="M13" s="82">
        <f t="shared" si="2"/>
        <v>-494</v>
      </c>
      <c r="N13" s="83">
        <f t="shared" si="3"/>
        <v>-13.0999734818351</v>
      </c>
      <c r="O13" s="85"/>
      <c r="Q13" s="102" t="s">
        <v>47</v>
      </c>
      <c r="R13" s="103">
        <v>210</v>
      </c>
      <c r="S13" s="104" t="s">
        <v>48</v>
      </c>
      <c r="T13" s="3" t="e">
        <f ca="1">VLOOKUP(R13,#REF!,3,FALSE)</f>
        <v>#REF!</v>
      </c>
    </row>
    <row r="14" ht="23.25" customHeight="1" spans="1:20">
      <c r="A14" s="34" t="s">
        <v>49</v>
      </c>
      <c r="B14" s="35">
        <v>4662</v>
      </c>
      <c r="C14" s="36"/>
      <c r="D14" s="39">
        <f>164-2000</f>
        <v>-1836</v>
      </c>
      <c r="E14" s="37">
        <v>7144</v>
      </c>
      <c r="F14" s="37">
        <v>296</v>
      </c>
      <c r="G14" s="38"/>
      <c r="H14" s="37">
        <v>478</v>
      </c>
      <c r="I14" s="82">
        <f t="shared" si="0"/>
        <v>-182</v>
      </c>
      <c r="J14" s="83">
        <f t="shared" si="1"/>
        <v>-38.0753138075314</v>
      </c>
      <c r="K14" s="37">
        <f>+F14-'[1]3月份 '!F14</f>
        <v>101</v>
      </c>
      <c r="L14" s="37">
        <f>+H14-'[1]3月份 '!H14</f>
        <v>-1</v>
      </c>
      <c r="M14" s="82">
        <f t="shared" si="2"/>
        <v>102</v>
      </c>
      <c r="N14" s="83">
        <f t="shared" si="3"/>
        <v>-10200</v>
      </c>
      <c r="O14" s="87"/>
      <c r="Q14" s="102" t="s">
        <v>50</v>
      </c>
      <c r="R14" s="103">
        <v>211</v>
      </c>
      <c r="S14" s="104" t="s">
        <v>51</v>
      </c>
      <c r="T14" s="3" t="e">
        <f ca="1">VLOOKUP(R14,#REF!,3,FALSE)</f>
        <v>#REF!</v>
      </c>
    </row>
    <row r="15" ht="23.25" customHeight="1" spans="1:20">
      <c r="A15" s="34" t="s">
        <v>52</v>
      </c>
      <c r="B15" s="35">
        <v>17700</v>
      </c>
      <c r="C15" s="36"/>
      <c r="D15" s="36">
        <v>777</v>
      </c>
      <c r="E15" s="37">
        <v>38910</v>
      </c>
      <c r="F15" s="37">
        <v>7558</v>
      </c>
      <c r="G15" s="38"/>
      <c r="H15" s="37">
        <v>6934</v>
      </c>
      <c r="I15" s="82">
        <f t="shared" si="0"/>
        <v>624</v>
      </c>
      <c r="J15" s="83">
        <f t="shared" si="1"/>
        <v>8.99913469858667</v>
      </c>
      <c r="K15" s="37">
        <f>+F15-'[1]3月份 '!F15</f>
        <v>1426</v>
      </c>
      <c r="L15" s="37">
        <f>+H15-'[1]3月份 '!H15</f>
        <v>1168</v>
      </c>
      <c r="M15" s="82">
        <f t="shared" si="2"/>
        <v>258</v>
      </c>
      <c r="N15" s="83">
        <f t="shared" si="3"/>
        <v>22.0890410958904</v>
      </c>
      <c r="O15" s="87"/>
      <c r="Q15" s="102" t="s">
        <v>53</v>
      </c>
      <c r="R15" s="105">
        <v>212</v>
      </c>
      <c r="S15" s="104" t="s">
        <v>54</v>
      </c>
      <c r="T15" s="3" t="e">
        <f ca="1">VLOOKUP(R15,#REF!,3,FALSE)</f>
        <v>#REF!</v>
      </c>
    </row>
    <row r="16" ht="24" customHeight="1" spans="1:20">
      <c r="A16" s="34" t="s">
        <v>55</v>
      </c>
      <c r="B16" s="35">
        <v>88375</v>
      </c>
      <c r="C16" s="36"/>
      <c r="D16" s="39">
        <f>68303-50000</f>
        <v>18303</v>
      </c>
      <c r="E16" s="37">
        <v>119233</v>
      </c>
      <c r="F16" s="37">
        <v>24064</v>
      </c>
      <c r="G16" s="38"/>
      <c r="H16" s="37">
        <v>15748</v>
      </c>
      <c r="I16" s="82">
        <f t="shared" si="0"/>
        <v>8316</v>
      </c>
      <c r="J16" s="83">
        <f t="shared" si="1"/>
        <v>52.8067056134112</v>
      </c>
      <c r="K16" s="37">
        <f>+F16-'[1]3月份 '!F16</f>
        <v>3825</v>
      </c>
      <c r="L16" s="37">
        <f>+H16-'[1]3月份 '!H16</f>
        <v>3894</v>
      </c>
      <c r="M16" s="82">
        <f t="shared" si="2"/>
        <v>-69</v>
      </c>
      <c r="N16" s="83">
        <f t="shared" si="3"/>
        <v>-1.77195685670262</v>
      </c>
      <c r="O16" s="85"/>
      <c r="Q16" s="102" t="s">
        <v>56</v>
      </c>
      <c r="R16" s="105">
        <v>213</v>
      </c>
      <c r="S16" s="104" t="s">
        <v>57</v>
      </c>
      <c r="T16" s="3" t="e">
        <f ca="1">VLOOKUP(R16,#REF!,3,FALSE)</f>
        <v>#REF!</v>
      </c>
    </row>
    <row r="17" ht="24" customHeight="1" spans="1:20">
      <c r="A17" s="40" t="s">
        <v>58</v>
      </c>
      <c r="B17" s="35">
        <v>27981</v>
      </c>
      <c r="C17" s="41"/>
      <c r="D17" s="42">
        <v>11585</v>
      </c>
      <c r="E17" s="43">
        <v>16226</v>
      </c>
      <c r="F17" s="37">
        <v>7387</v>
      </c>
      <c r="G17" s="38"/>
      <c r="H17" s="43">
        <v>3683</v>
      </c>
      <c r="I17" s="88">
        <f t="shared" si="0"/>
        <v>3704</v>
      </c>
      <c r="J17" s="83">
        <f t="shared" si="1"/>
        <v>100.570187347271</v>
      </c>
      <c r="K17" s="37">
        <f>+F17-'[1]3月份 '!F17</f>
        <v>424</v>
      </c>
      <c r="L17" s="37">
        <f>+H17-'[1]3月份 '!H17</f>
        <v>182</v>
      </c>
      <c r="M17" s="88">
        <f t="shared" si="2"/>
        <v>242</v>
      </c>
      <c r="N17" s="83">
        <f t="shared" si="3"/>
        <v>132.967032967033</v>
      </c>
      <c r="O17" s="89"/>
      <c r="Q17" s="102" t="s">
        <v>59</v>
      </c>
      <c r="R17" s="105">
        <v>214</v>
      </c>
      <c r="S17" s="104" t="s">
        <v>60</v>
      </c>
      <c r="T17" s="3" t="e">
        <f ca="1">VLOOKUP(R17,#REF!,3,FALSE)</f>
        <v>#REF!</v>
      </c>
    </row>
    <row r="18" ht="23.25" customHeight="1" spans="1:20">
      <c r="A18" s="34" t="s">
        <v>61</v>
      </c>
      <c r="B18" s="35">
        <v>543</v>
      </c>
      <c r="C18" s="36"/>
      <c r="D18" s="36"/>
      <c r="E18" s="37">
        <v>508</v>
      </c>
      <c r="F18" s="37">
        <v>124</v>
      </c>
      <c r="G18" s="38"/>
      <c r="H18" s="37">
        <v>207</v>
      </c>
      <c r="I18" s="82">
        <f t="shared" si="0"/>
        <v>-83</v>
      </c>
      <c r="J18" s="83">
        <f t="shared" si="1"/>
        <v>-40.0966183574879</v>
      </c>
      <c r="K18" s="37">
        <f>+F18-'[1]3月份 '!F18</f>
        <v>15</v>
      </c>
      <c r="L18" s="37">
        <f>+H18-'[1]3月份 '!H18</f>
        <v>7</v>
      </c>
      <c r="M18" s="82">
        <f t="shared" si="2"/>
        <v>8</v>
      </c>
      <c r="N18" s="83">
        <f t="shared" si="3"/>
        <v>114.285714285714</v>
      </c>
      <c r="O18" s="85"/>
      <c r="Q18" s="102" t="s">
        <v>62</v>
      </c>
      <c r="R18" s="105">
        <v>215</v>
      </c>
      <c r="S18" s="104" t="s">
        <v>63</v>
      </c>
      <c r="T18" s="3" t="e">
        <f ca="1">VLOOKUP(R18,#REF!,3,FALSE)</f>
        <v>#REF!</v>
      </c>
    </row>
    <row r="19" ht="23.25" customHeight="1" spans="1:20">
      <c r="A19" s="34" t="s">
        <v>64</v>
      </c>
      <c r="B19" s="35">
        <v>641</v>
      </c>
      <c r="C19" s="36"/>
      <c r="D19" s="36"/>
      <c r="E19" s="37">
        <v>1251</v>
      </c>
      <c r="F19" s="37">
        <v>375</v>
      </c>
      <c r="G19" s="38"/>
      <c r="H19" s="37">
        <v>551</v>
      </c>
      <c r="I19" s="82">
        <f t="shared" si="0"/>
        <v>-176</v>
      </c>
      <c r="J19" s="83">
        <f t="shared" si="1"/>
        <v>-31.9419237749546</v>
      </c>
      <c r="K19" s="37">
        <f>+F19-'[1]3月份 '!F19</f>
        <v>46</v>
      </c>
      <c r="L19" s="37">
        <f>+H19-'[1]3月份 '!H19</f>
        <v>20</v>
      </c>
      <c r="M19" s="82">
        <f t="shared" si="2"/>
        <v>26</v>
      </c>
      <c r="N19" s="83">
        <f t="shared" si="3"/>
        <v>130</v>
      </c>
      <c r="O19" s="85"/>
      <c r="Q19" s="102" t="s">
        <v>65</v>
      </c>
      <c r="R19" s="105">
        <v>216</v>
      </c>
      <c r="S19" s="104" t="s">
        <v>66</v>
      </c>
      <c r="T19" s="3" t="e">
        <f ca="1">VLOOKUP(R19,#REF!,3,FALSE)</f>
        <v>#REF!</v>
      </c>
    </row>
    <row r="20" ht="23.25" customHeight="1" spans="1:20">
      <c r="A20" s="34" t="s">
        <v>67</v>
      </c>
      <c r="B20" s="35">
        <v>0</v>
      </c>
      <c r="C20" s="36"/>
      <c r="D20" s="36"/>
      <c r="E20" s="37">
        <v>0</v>
      </c>
      <c r="F20" s="37">
        <v>0</v>
      </c>
      <c r="G20" s="38"/>
      <c r="H20" s="37">
        <v>1</v>
      </c>
      <c r="I20" s="82">
        <f t="shared" si="0"/>
        <v>-1</v>
      </c>
      <c r="J20" s="83">
        <f t="shared" si="1"/>
        <v>-100</v>
      </c>
      <c r="K20" s="37">
        <f>+F20-'[1]3月份 '!F20</f>
        <v>0</v>
      </c>
      <c r="L20" s="37">
        <f>+H20-'[1]3月份 '!H20</f>
        <v>0</v>
      </c>
      <c r="M20" s="82">
        <f t="shared" si="2"/>
        <v>0</v>
      </c>
      <c r="N20" s="83" t="str">
        <f t="shared" si="3"/>
        <v/>
      </c>
      <c r="O20" s="85"/>
      <c r="Q20" s="102" t="s">
        <v>68</v>
      </c>
      <c r="R20" s="105">
        <v>217</v>
      </c>
      <c r="S20" s="104" t="s">
        <v>69</v>
      </c>
      <c r="T20" s="3" t="e">
        <f ca="1">VLOOKUP(R20,#REF!,3,FALSE)</f>
        <v>#REF!</v>
      </c>
    </row>
    <row r="21" ht="23.25" customHeight="1" spans="1:20">
      <c r="A21" s="34" t="s">
        <v>70</v>
      </c>
      <c r="B21" s="35">
        <v>4180</v>
      </c>
      <c r="C21" s="36"/>
      <c r="D21" s="36"/>
      <c r="E21" s="37">
        <v>4866</v>
      </c>
      <c r="F21" s="37">
        <v>1366</v>
      </c>
      <c r="G21" s="38"/>
      <c r="H21" s="37">
        <v>970</v>
      </c>
      <c r="I21" s="82">
        <f t="shared" si="0"/>
        <v>396</v>
      </c>
      <c r="J21" s="83">
        <f t="shared" si="1"/>
        <v>40.8247422680412</v>
      </c>
      <c r="K21" s="37">
        <f>+F21-'[1]3月份 '!F21</f>
        <v>136</v>
      </c>
      <c r="L21" s="37">
        <f>+H21-'[1]3月份 '!H21</f>
        <v>158</v>
      </c>
      <c r="M21" s="82">
        <f t="shared" si="2"/>
        <v>-22</v>
      </c>
      <c r="N21" s="83">
        <f t="shared" si="3"/>
        <v>-13.9240506329114</v>
      </c>
      <c r="O21" s="85"/>
      <c r="Q21" s="102" t="s">
        <v>71</v>
      </c>
      <c r="R21" s="105">
        <v>220</v>
      </c>
      <c r="S21" s="104" t="s">
        <v>72</v>
      </c>
      <c r="T21" s="3" t="e">
        <f ca="1">VLOOKUP(R21,#REF!,3,FALSE)</f>
        <v>#REF!</v>
      </c>
    </row>
    <row r="22" ht="23.25" customHeight="1" spans="1:20">
      <c r="A22" s="34" t="s">
        <v>73</v>
      </c>
      <c r="B22" s="35">
        <v>19543</v>
      </c>
      <c r="C22" s="36"/>
      <c r="D22" s="39">
        <f>3350-7000</f>
        <v>-3650</v>
      </c>
      <c r="E22" s="37">
        <v>18068</v>
      </c>
      <c r="F22" s="37">
        <v>6040</v>
      </c>
      <c r="G22" s="38"/>
      <c r="H22" s="37">
        <v>3083</v>
      </c>
      <c r="I22" s="82">
        <f t="shared" si="0"/>
        <v>2957</v>
      </c>
      <c r="J22" s="83">
        <f t="shared" si="1"/>
        <v>95.9130716834252</v>
      </c>
      <c r="K22" s="37">
        <f>+F22-'[1]3月份 '!F22</f>
        <v>1500</v>
      </c>
      <c r="L22" s="37">
        <f>+H22-'[1]3月份 '!H22</f>
        <v>800</v>
      </c>
      <c r="M22" s="82">
        <f t="shared" si="2"/>
        <v>700</v>
      </c>
      <c r="N22" s="83">
        <f t="shared" si="3"/>
        <v>87.5</v>
      </c>
      <c r="O22" s="87"/>
      <c r="Q22" s="102" t="s">
        <v>74</v>
      </c>
      <c r="R22" s="105">
        <v>221</v>
      </c>
      <c r="S22" s="104" t="s">
        <v>75</v>
      </c>
      <c r="T22" s="3" t="e">
        <f ca="1">VLOOKUP(R22,#REF!,3,FALSE)</f>
        <v>#REF!</v>
      </c>
    </row>
    <row r="23" ht="23.25" customHeight="1" spans="1:20">
      <c r="A23" s="34" t="s">
        <v>76</v>
      </c>
      <c r="B23" s="35">
        <v>2650</v>
      </c>
      <c r="C23" s="36"/>
      <c r="D23" s="36"/>
      <c r="E23" s="37">
        <v>3190</v>
      </c>
      <c r="F23" s="37">
        <v>500</v>
      </c>
      <c r="G23" s="38"/>
      <c r="H23" s="37">
        <v>400</v>
      </c>
      <c r="I23" s="82">
        <f t="shared" si="0"/>
        <v>100</v>
      </c>
      <c r="J23" s="83">
        <f t="shared" si="1"/>
        <v>25</v>
      </c>
      <c r="K23" s="37">
        <f>+F23-'[1]3月份 '!F23</f>
        <v>0</v>
      </c>
      <c r="L23" s="37">
        <f>+H23-'[1]3月份 '!H23</f>
        <v>0</v>
      </c>
      <c r="M23" s="82">
        <f t="shared" si="2"/>
        <v>0</v>
      </c>
      <c r="N23" s="83" t="str">
        <f t="shared" si="3"/>
        <v/>
      </c>
      <c r="O23" s="85"/>
      <c r="Q23" s="102" t="s">
        <v>77</v>
      </c>
      <c r="R23" s="105">
        <v>222</v>
      </c>
      <c r="S23" s="104" t="s">
        <v>78</v>
      </c>
      <c r="T23" s="3" t="e">
        <f ca="1">VLOOKUP(R23,#REF!,3,FALSE)</f>
        <v>#REF!</v>
      </c>
    </row>
    <row r="24" ht="23.25" customHeight="1" spans="1:20">
      <c r="A24" s="34" t="s">
        <v>79</v>
      </c>
      <c r="B24" s="35">
        <v>3407</v>
      </c>
      <c r="C24" s="36"/>
      <c r="D24" s="36">
        <v>115</v>
      </c>
      <c r="E24" s="37">
        <v>3253</v>
      </c>
      <c r="F24" s="37">
        <v>1599</v>
      </c>
      <c r="G24" s="38"/>
      <c r="H24" s="37">
        <v>838</v>
      </c>
      <c r="I24" s="82">
        <f t="shared" si="0"/>
        <v>761</v>
      </c>
      <c r="J24" s="83">
        <f t="shared" si="1"/>
        <v>90.8114558472554</v>
      </c>
      <c r="K24" s="37">
        <f>+F24-'[1]3月份 '!F24</f>
        <v>325</v>
      </c>
      <c r="L24" s="37">
        <f>+H24-'[1]3月份 '!H24</f>
        <v>375</v>
      </c>
      <c r="M24" s="82">
        <f t="shared" si="2"/>
        <v>-50</v>
      </c>
      <c r="N24" s="83">
        <f t="shared" si="3"/>
        <v>-13.3333333333333</v>
      </c>
      <c r="O24" s="85"/>
      <c r="Q24" s="102" t="s">
        <v>80</v>
      </c>
      <c r="R24" s="105">
        <v>224</v>
      </c>
      <c r="S24" s="104" t="s">
        <v>81</v>
      </c>
      <c r="T24" s="3" t="e">
        <f ca="1">VLOOKUP(R24,#REF!,3,FALSE)</f>
        <v>#REF!</v>
      </c>
    </row>
    <row r="25" ht="23.25" customHeight="1" spans="1:20">
      <c r="A25" s="34" t="s">
        <v>82</v>
      </c>
      <c r="B25" s="35">
        <v>5500</v>
      </c>
      <c r="C25" s="44"/>
      <c r="D25" s="45">
        <v>-1100</v>
      </c>
      <c r="E25" s="37">
        <v>2400</v>
      </c>
      <c r="F25" s="37">
        <v>1004</v>
      </c>
      <c r="G25" s="38"/>
      <c r="H25" s="37">
        <v>689</v>
      </c>
      <c r="I25" s="82">
        <f t="shared" si="0"/>
        <v>315</v>
      </c>
      <c r="J25" s="83">
        <f t="shared" si="1"/>
        <v>45.7184325108853</v>
      </c>
      <c r="K25" s="37">
        <f>+F25-'[1]3月份 '!F25</f>
        <v>0</v>
      </c>
      <c r="L25" s="37">
        <f>+H25-'[1]3月份 '!H25</f>
        <v>669</v>
      </c>
      <c r="M25" s="82">
        <f t="shared" si="2"/>
        <v>-669</v>
      </c>
      <c r="N25" s="83">
        <f t="shared" si="3"/>
        <v>-100</v>
      </c>
      <c r="O25" s="85"/>
      <c r="Q25" s="102" t="s">
        <v>83</v>
      </c>
      <c r="R25" s="105">
        <v>232</v>
      </c>
      <c r="S25" s="104" t="s">
        <v>84</v>
      </c>
      <c r="T25" s="3" t="e">
        <f ca="1">VLOOKUP(R25,#REF!,3,FALSE)</f>
        <v>#REF!</v>
      </c>
    </row>
    <row r="26" ht="23.25" customHeight="1" spans="1:20">
      <c r="A26" s="34" t="s">
        <v>85</v>
      </c>
      <c r="B26" s="35"/>
      <c r="C26" s="44"/>
      <c r="D26" s="45">
        <v>-84</v>
      </c>
      <c r="E26" s="37">
        <v>100</v>
      </c>
      <c r="F26" s="37">
        <v>31</v>
      </c>
      <c r="G26" s="38"/>
      <c r="H26" s="37">
        <v>28</v>
      </c>
      <c r="I26" s="82">
        <f t="shared" si="0"/>
        <v>3</v>
      </c>
      <c r="J26" s="83">
        <f t="shared" si="1"/>
        <v>10.7142857142857</v>
      </c>
      <c r="K26" s="37">
        <f>+F26-'[1]3月份 '!F26</f>
        <v>31</v>
      </c>
      <c r="L26" s="37">
        <f>+H26-'[1]3月份 '!H26</f>
        <v>22</v>
      </c>
      <c r="M26" s="82">
        <f t="shared" si="2"/>
        <v>9</v>
      </c>
      <c r="N26" s="83">
        <f t="shared" si="3"/>
        <v>40.9090909090909</v>
      </c>
      <c r="O26" s="85"/>
      <c r="Q26" s="102" t="s">
        <v>86</v>
      </c>
      <c r="R26" s="105">
        <v>233</v>
      </c>
      <c r="S26" s="104" t="s">
        <v>87</v>
      </c>
      <c r="T26" s="3" t="e">
        <f ca="1">VLOOKUP(R26,#REF!,3,FALSE)</f>
        <v>#REF!</v>
      </c>
    </row>
    <row r="27" ht="23.25" customHeight="1" spans="1:20">
      <c r="A27" s="34" t="s">
        <v>88</v>
      </c>
      <c r="B27" s="35">
        <v>10000</v>
      </c>
      <c r="C27" s="44"/>
      <c r="D27" s="44"/>
      <c r="E27" s="37">
        <v>0</v>
      </c>
      <c r="F27" s="37">
        <v>0</v>
      </c>
      <c r="G27" s="38"/>
      <c r="H27" s="37">
        <v>0</v>
      </c>
      <c r="I27" s="82">
        <f t="shared" si="0"/>
        <v>0</v>
      </c>
      <c r="J27" s="83" t="str">
        <f t="shared" si="1"/>
        <v/>
      </c>
      <c r="K27" s="37">
        <f>+F27-'[1]3月份 '!F27</f>
        <v>0</v>
      </c>
      <c r="L27" s="37">
        <f>+H27-'[1]3月份 '!H27</f>
        <v>0</v>
      </c>
      <c r="M27" s="82">
        <f t="shared" si="2"/>
        <v>0</v>
      </c>
      <c r="N27" s="83" t="str">
        <f t="shared" si="3"/>
        <v/>
      </c>
      <c r="O27" s="85"/>
      <c r="Q27" s="102" t="s">
        <v>89</v>
      </c>
      <c r="R27" s="106"/>
      <c r="S27" s="106"/>
      <c r="T27" s="3" t="e">
        <f ca="1">VLOOKUP(R27,#REF!,3,FALSE)</f>
        <v>#REF!</v>
      </c>
    </row>
    <row r="28" s="1" customFormat="1" ht="23.25" customHeight="1" spans="1:20">
      <c r="A28" s="34" t="s">
        <v>90</v>
      </c>
      <c r="B28" s="35">
        <v>17121</v>
      </c>
      <c r="C28" s="44"/>
      <c r="D28" s="44"/>
      <c r="E28" s="37">
        <v>47350</v>
      </c>
      <c r="F28" s="37">
        <v>58</v>
      </c>
      <c r="G28" s="38"/>
      <c r="H28" s="37">
        <v>691</v>
      </c>
      <c r="I28" s="82">
        <f t="shared" si="0"/>
        <v>-633</v>
      </c>
      <c r="J28" s="83">
        <f t="shared" si="1"/>
        <v>-91.6063675832127</v>
      </c>
      <c r="K28" s="37">
        <f>+F28-'[1]3月份 '!F28</f>
        <v>0</v>
      </c>
      <c r="L28" s="37">
        <f>+H28-'[1]3月份 '!H28</f>
        <v>18</v>
      </c>
      <c r="M28" s="82">
        <f t="shared" si="2"/>
        <v>-18</v>
      </c>
      <c r="N28" s="83">
        <f t="shared" si="3"/>
        <v>-100</v>
      </c>
      <c r="O28" s="85"/>
      <c r="Q28" s="107" t="s">
        <v>91</v>
      </c>
      <c r="R28" s="105">
        <v>229</v>
      </c>
      <c r="S28" s="104" t="s">
        <v>92</v>
      </c>
      <c r="T28" s="3" t="e">
        <f ca="1">VLOOKUP(R28,#REF!,3,FALSE)</f>
        <v>#REF!</v>
      </c>
    </row>
    <row r="29" s="1" customFormat="1" ht="23.25" customHeight="1" spans="1:19">
      <c r="A29" s="46" t="s">
        <v>93</v>
      </c>
      <c r="B29" s="47">
        <f t="shared" ref="B29:F29" si="4">SUM(B6:B28)</f>
        <v>907971</v>
      </c>
      <c r="C29" s="48">
        <f t="shared" si="4"/>
        <v>0</v>
      </c>
      <c r="D29" s="48">
        <f t="shared" si="4"/>
        <v>91392</v>
      </c>
      <c r="E29" s="49">
        <f t="shared" si="4"/>
        <v>913704</v>
      </c>
      <c r="F29" s="48">
        <f t="shared" si="4"/>
        <v>306985</v>
      </c>
      <c r="G29" s="50">
        <f>F29/B29*100</f>
        <v>33.8100005396648</v>
      </c>
      <c r="H29" s="49">
        <f t="shared" ref="H29:L29" si="5">SUM(H6:H28)</f>
        <v>286784</v>
      </c>
      <c r="I29" s="48">
        <f t="shared" si="0"/>
        <v>20201</v>
      </c>
      <c r="J29" s="90">
        <f t="shared" si="1"/>
        <v>7.04397734880607</v>
      </c>
      <c r="K29" s="48">
        <f t="shared" si="5"/>
        <v>48360</v>
      </c>
      <c r="L29" s="48">
        <f t="shared" si="5"/>
        <v>39986</v>
      </c>
      <c r="M29" s="48">
        <f t="shared" si="2"/>
        <v>8374</v>
      </c>
      <c r="N29" s="90">
        <f t="shared" si="3"/>
        <v>20.9423298154354</v>
      </c>
      <c r="O29" s="91"/>
      <c r="Q29" s="108"/>
      <c r="R29" s="108"/>
      <c r="S29" s="108"/>
    </row>
    <row r="30" ht="23.25" customHeight="1" spans="1:19">
      <c r="A30" s="51" t="s">
        <v>94</v>
      </c>
      <c r="B30" s="47">
        <v>377936</v>
      </c>
      <c r="C30" s="44"/>
      <c r="D30" s="44">
        <v>121800</v>
      </c>
      <c r="E30" s="37">
        <v>192576</v>
      </c>
      <c r="F30" s="48">
        <v>92464</v>
      </c>
      <c r="G30" s="50"/>
      <c r="H30" s="48">
        <v>42209</v>
      </c>
      <c r="I30" s="48">
        <f t="shared" si="0"/>
        <v>50255</v>
      </c>
      <c r="J30" s="90">
        <f t="shared" si="1"/>
        <v>119.062285294605</v>
      </c>
      <c r="K30" s="49">
        <f>+F30-'[1]3月份 '!F30</f>
        <v>3055</v>
      </c>
      <c r="L30" s="49">
        <f>+H30-'[1]3月份 '!H30</f>
        <v>7275</v>
      </c>
      <c r="M30" s="48">
        <f t="shared" si="2"/>
        <v>-4220</v>
      </c>
      <c r="N30" s="90">
        <f t="shared" si="3"/>
        <v>-58.0068728522337</v>
      </c>
      <c r="O30" s="92"/>
      <c r="Q30" s="106"/>
      <c r="R30" s="106"/>
      <c r="S30" s="106"/>
    </row>
    <row r="31" ht="23.25" customHeight="1" spans="1:19">
      <c r="A31" s="52" t="s">
        <v>95</v>
      </c>
      <c r="B31" s="47">
        <v>619</v>
      </c>
      <c r="C31" s="53"/>
      <c r="D31" s="53"/>
      <c r="E31" s="54">
        <v>963</v>
      </c>
      <c r="F31" s="55">
        <v>642</v>
      </c>
      <c r="G31" s="50"/>
      <c r="H31" s="55">
        <v>305</v>
      </c>
      <c r="I31" s="48">
        <f t="shared" si="0"/>
        <v>337</v>
      </c>
      <c r="J31" s="90">
        <f t="shared" si="1"/>
        <v>110.491803278689</v>
      </c>
      <c r="K31" s="49">
        <f>+F31-'[1]3月份 '!F31</f>
        <v>200</v>
      </c>
      <c r="L31" s="49">
        <f>+H31-'[1]3月份 '!H31</f>
        <v>0</v>
      </c>
      <c r="M31" s="48">
        <f t="shared" si="2"/>
        <v>200</v>
      </c>
      <c r="N31" s="90" t="str">
        <f t="shared" si="3"/>
        <v/>
      </c>
      <c r="O31" s="93"/>
      <c r="Q31" s="106"/>
      <c r="R31" s="106"/>
      <c r="S31" s="106"/>
    </row>
    <row r="32" ht="23.25" customHeight="1" spans="1:19">
      <c r="A32" s="52" t="s">
        <v>96</v>
      </c>
      <c r="B32" s="47">
        <v>2000</v>
      </c>
      <c r="C32" s="53"/>
      <c r="D32" s="53"/>
      <c r="E32" s="54"/>
      <c r="F32" s="55">
        <v>0</v>
      </c>
      <c r="G32" s="50"/>
      <c r="H32" s="55">
        <v>41005</v>
      </c>
      <c r="I32" s="48">
        <f t="shared" si="0"/>
        <v>-41005</v>
      </c>
      <c r="J32" s="90">
        <f t="shared" si="1"/>
        <v>-100</v>
      </c>
      <c r="K32" s="49">
        <f>+F32-'[1]3月份 '!F32</f>
        <v>0</v>
      </c>
      <c r="L32" s="49">
        <f>+H32-'[1]3月份 '!H32</f>
        <v>38125</v>
      </c>
      <c r="M32" s="48">
        <f t="shared" si="2"/>
        <v>-38125</v>
      </c>
      <c r="N32" s="90">
        <f t="shared" si="3"/>
        <v>-100</v>
      </c>
      <c r="O32" s="93"/>
      <c r="Q32" s="106"/>
      <c r="R32" s="106"/>
      <c r="S32" s="106"/>
    </row>
    <row r="33" ht="23.25" customHeight="1" spans="1:19">
      <c r="A33" s="56" t="s">
        <v>97</v>
      </c>
      <c r="B33" s="57">
        <f>B29+B30+B31+B32</f>
        <v>1288526</v>
      </c>
      <c r="C33" s="58">
        <f>C29+C30+C31</f>
        <v>0</v>
      </c>
      <c r="D33" s="58">
        <f>D29+D30+D31</f>
        <v>213192</v>
      </c>
      <c r="E33" s="58">
        <f>E29+E30+E31</f>
        <v>1107243</v>
      </c>
      <c r="F33" s="58">
        <f t="shared" ref="F33:L33" si="6">F29+F30+F31+F32</f>
        <v>400091</v>
      </c>
      <c r="G33" s="50">
        <f>F33/B33*100</f>
        <v>31.0502853648277</v>
      </c>
      <c r="H33" s="59">
        <f t="shared" si="6"/>
        <v>370303</v>
      </c>
      <c r="I33" s="59">
        <f t="shared" si="0"/>
        <v>29788</v>
      </c>
      <c r="J33" s="94">
        <f t="shared" si="1"/>
        <v>8.04422324420812</v>
      </c>
      <c r="K33" s="59">
        <f t="shared" si="6"/>
        <v>51615</v>
      </c>
      <c r="L33" s="59">
        <f t="shared" si="6"/>
        <v>85386</v>
      </c>
      <c r="M33" s="59">
        <f t="shared" si="2"/>
        <v>-33771</v>
      </c>
      <c r="N33" s="94">
        <f t="shared" si="3"/>
        <v>-39.5509802543743</v>
      </c>
      <c r="O33" s="95"/>
      <c r="Q33" s="106"/>
      <c r="R33" s="106"/>
      <c r="S33" s="106"/>
    </row>
    <row r="34" spans="1:8">
      <c r="A34" s="60"/>
      <c r="B34" s="60"/>
      <c r="C34" s="60"/>
      <c r="D34" s="60"/>
      <c r="E34" s="60"/>
      <c r="F34" s="60"/>
      <c r="G34" s="60"/>
      <c r="H34" s="60"/>
    </row>
    <row r="35" s="2" customFormat="1" spans="1:19">
      <c r="A35" s="61"/>
      <c r="E35" s="62"/>
      <c r="F35" s="62"/>
      <c r="J35" s="96"/>
      <c r="K35" s="97"/>
      <c r="L35" s="97"/>
      <c r="M35" s="98"/>
      <c r="N35" s="96"/>
      <c r="Q35" s="8"/>
      <c r="R35" s="8"/>
      <c r="S35" s="8"/>
    </row>
    <row r="37" spans="17:19">
      <c r="Q37" s="109"/>
      <c r="R37" s="109"/>
      <c r="S37" s="109"/>
    </row>
    <row r="38" spans="17:19">
      <c r="Q38" s="109"/>
      <c r="R38" s="109"/>
      <c r="S38" s="109"/>
    </row>
    <row r="39" ht="13.05" customHeight="1" spans="1:14">
      <c r="A39" s="63"/>
      <c r="B39" s="64"/>
      <c r="C39" s="63"/>
      <c r="D39" s="63"/>
      <c r="E39" s="65"/>
      <c r="G39" s="65"/>
      <c r="H39" s="66"/>
      <c r="I39" s="66"/>
      <c r="J39" s="99"/>
      <c r="K39" s="66"/>
      <c r="L39" s="66"/>
      <c r="M39" s="66"/>
      <c r="N39" s="99"/>
    </row>
    <row r="40" spans="1:14">
      <c r="A40" s="67"/>
      <c r="B40" s="68"/>
      <c r="N40" s="100"/>
    </row>
    <row r="41" spans="3:14">
      <c r="C41" s="69"/>
      <c r="D41" s="69"/>
      <c r="E41" s="70"/>
      <c r="F41" s="70"/>
      <c r="G41" s="70"/>
      <c r="H41" s="71"/>
      <c r="I41" s="71"/>
      <c r="J41" s="101"/>
      <c r="K41" s="71"/>
      <c r="L41" s="71"/>
      <c r="M41" s="71"/>
      <c r="N41" s="101"/>
    </row>
    <row r="42" spans="1:14">
      <c r="A42" s="69"/>
      <c r="B42" s="72"/>
      <c r="C42" s="69"/>
      <c r="D42" s="69"/>
      <c r="E42" s="70"/>
      <c r="F42" s="70"/>
      <c r="G42" s="70"/>
      <c r="H42" s="71"/>
      <c r="I42" s="71"/>
      <c r="J42" s="101"/>
      <c r="K42" s="71"/>
      <c r="L42" s="71"/>
      <c r="M42" s="71"/>
      <c r="N42" s="101"/>
    </row>
    <row r="43" spans="3:14">
      <c r="C43" s="69"/>
      <c r="D43" s="69"/>
      <c r="E43" s="70"/>
      <c r="F43" s="70"/>
      <c r="G43" s="70"/>
      <c r="H43" s="71"/>
      <c r="I43" s="71"/>
      <c r="J43" s="101"/>
      <c r="K43" s="71"/>
      <c r="L43" s="71"/>
      <c r="M43" s="71"/>
      <c r="N43" s="101"/>
    </row>
    <row r="76" spans="2:14">
      <c r="B76" s="3"/>
      <c r="F76" s="3"/>
      <c r="G76" s="3"/>
      <c r="H76" s="3"/>
      <c r="I76" s="3"/>
      <c r="M76" s="3"/>
      <c r="N76" s="100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7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2025-05-06T02:12:23Z</dcterms:created>
  <dcterms:modified xsi:type="dcterms:W3CDTF">2025-05-06T02:12:47Z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DD8AA0CFEA694D73892F7F5D06EB65FA_11</vt:lpwstr>
  </property>
  <property fmtid="{D5CDD505-2E9C-101B-9397-08002B2CF9AE}" pid="3" name="KSOProductBuildVer">
    <vt:lpwstr>2052-12.1.0.17857</vt:lpwstr>
  </property>
</Properties>
</file>